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495" activeTab="3"/>
  </bookViews>
  <sheets>
    <sheet name="Pizzadeeg" sheetId="3" r:id="rId1"/>
    <sheet name="Uitleg voor goede deegbollen" sheetId="4" r:id="rId2"/>
    <sheet name="Recept met biga" sheetId="5" r:id="rId3"/>
    <sheet name="3 uur pizzadeeg " sheetId="6" r:id="rId4"/>
  </sheets>
  <calcPr calcId="125725"/>
</workbook>
</file>

<file path=xl/calcChain.xml><?xml version="1.0" encoding="utf-8"?>
<calcChain xmlns="http://schemas.openxmlformats.org/spreadsheetml/2006/main">
  <c r="B6" i="6"/>
  <c r="B8"/>
  <c r="B7"/>
  <c r="B5"/>
  <c r="B4"/>
  <c r="B8" i="5" l="1"/>
  <c r="B15"/>
  <c r="B14"/>
  <c r="B13"/>
  <c r="B12"/>
  <c r="B11"/>
  <c r="B7"/>
  <c r="B6"/>
  <c r="B5"/>
  <c r="C17" l="1"/>
  <c r="C18"/>
  <c r="N12" i="3" l="1"/>
  <c r="N15" s="1"/>
  <c r="N17" l="1"/>
  <c r="J13" l="1"/>
  <c r="E1"/>
  <c r="H13" l="1"/>
  <c r="G13" s="1"/>
  <c r="G10" l="1"/>
  <c r="H14"/>
  <c r="E13" l="1"/>
  <c r="H18" s="1"/>
  <c r="H19" s="1"/>
  <c r="G14" l="1"/>
  <c r="E20" s="1"/>
  <c r="E18" l="1"/>
  <c r="E19"/>
  <c r="G8"/>
  <c r="J8" s="1"/>
  <c r="E15"/>
  <c r="E14"/>
  <c r="J15"/>
  <c r="E16"/>
  <c r="E17"/>
  <c r="G9" s="1"/>
  <c r="E12" l="1"/>
  <c r="O12"/>
  <c r="H16" l="1"/>
  <c r="E11" s="1"/>
  <c r="O13" l="1"/>
  <c r="O14"/>
  <c r="O15"/>
  <c r="N11"/>
  <c r="G6"/>
  <c r="J6" s="1"/>
  <c r="O16" l="1"/>
</calcChain>
</file>

<file path=xl/comments1.xml><?xml version="1.0" encoding="utf-8"?>
<comments xmlns="http://schemas.openxmlformats.org/spreadsheetml/2006/main">
  <authors>
    <author>Herman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0,2% voor 24 uur
0,5% voor 12 uur
0,8% voor 6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10' oplossen in het lauwe water van het voordeeg met optioneel wat honing.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Verse gist = x 3.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In origineel recept = 2% zout gebruikt, maar ik vind het beetje veel.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>
      <text>
        <r>
          <rPr>
            <b/>
            <sz val="9"/>
            <color indexed="81"/>
            <rFont val="Tahoma"/>
            <family val="2"/>
          </rPr>
          <t>Origineel recept bevat geen suiker, doch de gist werkt beter, max 0,5% in voordeeg.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>Optioneel, 0% bij geen gebruik van Semol(in)a. Geeft het deeg een krokantere korst. Meestal voor 'uitgerolde' deeg.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>
      <text>
        <r>
          <rPr>
            <b/>
            <sz val="9"/>
            <color indexed="81"/>
            <rFont val="Tahoma"/>
            <family val="2"/>
          </rPr>
          <t>Normaal geen bloemverbeteraar toevoegen, maar ik doe het soms wel, max 2%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Geeft iets donkerdere korst.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Toe te voegen tijdens de helft van de kneedtijd, de bloem moet eerst het water kunnen opnemen, daarna de olie.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>
      <text>
        <r>
          <rPr>
            <b/>
            <sz val="9"/>
            <color indexed="81"/>
            <rFont val="Tahoma"/>
            <family val="2"/>
          </rPr>
          <t>Optioneel.</t>
        </r>
      </text>
    </comment>
  </commentList>
</comments>
</file>

<file path=xl/sharedStrings.xml><?xml version="1.0" encoding="utf-8"?>
<sst xmlns="http://schemas.openxmlformats.org/spreadsheetml/2006/main" count="111" uniqueCount="73">
  <si>
    <t>ml</t>
  </si>
  <si>
    <t>Hoeveel pizza wil je maken:</t>
  </si>
  <si>
    <t>Totaaldeeg per bol:</t>
  </si>
  <si>
    <t>Hoeveelheid hydratatie:</t>
  </si>
  <si>
    <t>gram</t>
  </si>
  <si>
    <t>gram totaaldeeg</t>
  </si>
  <si>
    <t>bloem</t>
  </si>
  <si>
    <t>water</t>
  </si>
  <si>
    <t>Hoeveelheid gist (korrel, voor vers x 3)</t>
  </si>
  <si>
    <t>gram korrelgist</t>
  </si>
  <si>
    <t>Hoeveelheid water voor hoofddeeg</t>
  </si>
  <si>
    <t>Gewenste hoeveelheid deeg voor de poolish:</t>
  </si>
  <si>
    <t>gram verse gist</t>
  </si>
  <si>
    <t>Pizzadeeg  met  voordeeg:</t>
  </si>
  <si>
    <t>Hoeveelheid zout</t>
  </si>
  <si>
    <t>Voordeeg</t>
  </si>
  <si>
    <t>Hoeveelheid bloem als hoofddeeg</t>
  </si>
  <si>
    <t>Bloemverbeteraar (optioneel)</t>
  </si>
  <si>
    <t>Fijne semol(in)a (optioneel)</t>
  </si>
  <si>
    <t>Best de bloem zeven met fijne inoxzeef</t>
  </si>
  <si>
    <t>Bij gebruik van olijfolie, toevoegen na 5' kneden, zodat de bloem eerst goed het water kan opnemen, daarna pas het zout.</t>
  </si>
  <si>
    <t>Totaal</t>
  </si>
  <si>
    <t>Bloem</t>
  </si>
  <si>
    <t>Water</t>
  </si>
  <si>
    <t>Olijfolie (optioneel)</t>
  </si>
  <si>
    <t>Semol(in)a</t>
  </si>
  <si>
    <t>controle</t>
  </si>
  <si>
    <t>Melkpoeder en/of droog moutextract (optioneel)</t>
  </si>
  <si>
    <t>10% zeer fijne semolina gebruiken in de hoofddeeg voor een krokantere korst, ook melkpoeder en droog moutpoeder werkt goed, de rest 00-bloem</t>
  </si>
  <si>
    <t xml:space="preserve"> </t>
  </si>
  <si>
    <t>Bollen met 60% hydratatie: is perfect handelbaar deeg, kan veel hoger, maar dan moet je al wat meer ervaring hebben met deeg maken of verhandelen, maar de rand komt met hogere hydratatie wel beter op…</t>
  </si>
  <si>
    <t>Bij bloemverbeteraar (optioneel) wordt het gewicht in mindering van het totaal gewicht aan bloem gebracht.</t>
  </si>
  <si>
    <t>Bij gebruik van suiker, eventueel eerst oplossen in het water</t>
  </si>
  <si>
    <t>25' à 30' laten kneden op stand 2 van de machine tot het deeg goed rekbaar is, bij hoge hydratatie (70%) de laatste minuut de snelheid verhogen, komt het deeg makkelijker van de kom af.</t>
  </si>
  <si>
    <t>Voordeeg met beetje honing in opgelost, daarna koud weggezet (na 2 uur kamertemperatuur, 24 à 48 uur in frigo)</t>
  </si>
  <si>
    <t>Suiker (optioneel in voordeeg)</t>
  </si>
  <si>
    <t>Gist hoofddeeg</t>
  </si>
  <si>
    <t>Hoofddeeg</t>
  </si>
  <si>
    <t>Ascorbinezuur of citroenzuur (betere gluten)</t>
  </si>
  <si>
    <t>gram exl. bloem voordeeg</t>
  </si>
  <si>
    <t>ml voor hoofddeeg</t>
  </si>
  <si>
    <t>Nog</t>
  </si>
  <si>
    <t>Bloem1 (0) Paars (W260/280-12,5%)</t>
  </si>
  <si>
    <t>Bloem2 (00) Blauw (W260/270-12,5%)</t>
  </si>
  <si>
    <t>Bloem3 (00) Rood (W300/320-13%)</t>
  </si>
  <si>
    <t>15' laten rusten na kneden, opbollen met bovenkant naar omhoog met ingevette handen (zodat deeg niet uitdroogt) en daarna 60' laten rusten op kamertemperatuur.</t>
  </si>
  <si>
    <t>Deeg met vingertoppen de lucht uitduwen, verdelen en bollen maken met de bovenzijde nog steeds omhoog en spanning op de bol zetten.</t>
  </si>
  <si>
    <t>2 uur afgedekt in rustdoos op kamertemperatuur, tot bijna 2 x volume, daarna frigo tot etenstijd.</t>
  </si>
  <si>
    <t>Deegbol omgekeerd met spatel in de semolina , de rand 1,5 cm onaangeroerd gehouden, de rest platgedrukt en gerokken, idem daarna met bovenkant, daarna semolina vanonder de bodem halen en snel op de pizzasteen/oven tot mooi gebakken korst en bodem.</t>
  </si>
  <si>
    <t>Biga:</t>
  </si>
  <si>
    <t>Gist</t>
  </si>
  <si>
    <t>Deeg:</t>
  </si>
  <si>
    <t>Zout</t>
  </si>
  <si>
    <t>Olie</t>
  </si>
  <si>
    <t>Aantal</t>
  </si>
  <si>
    <t>Gram/bol:</t>
  </si>
  <si>
    <t>Totaal bloem</t>
  </si>
  <si>
    <t>Totaal water</t>
  </si>
  <si>
    <t>Suiker</t>
  </si>
  <si>
    <t>aantal</t>
  </si>
  <si>
    <t>zout</t>
  </si>
  <si>
    <t>gist</t>
  </si>
  <si>
    <t>olie</t>
  </si>
  <si>
    <t>Gram/bol</t>
  </si>
  <si>
    <t>6) Deegbollen maken, deeg eerst niet echt platduwen!</t>
  </si>
  <si>
    <t>1) Alles mengen.</t>
  </si>
  <si>
    <t>2) 5' kneden.</t>
  </si>
  <si>
    <t>3) 30' laten rusten.</t>
  </si>
  <si>
    <t>4) Rekken en vouwen plus opbollen.</t>
  </si>
  <si>
    <t>5) 1 uur op kamertemperatuur.</t>
  </si>
  <si>
    <t>7) 1,5 à 2 uur kamertemperatuur.</t>
  </si>
  <si>
    <r>
      <t>3 uur pizzadeeg</t>
    </r>
    <r>
      <rPr>
        <b/>
        <sz val="12"/>
        <color theme="2"/>
        <rFont val="Calibri"/>
        <family val="2"/>
        <scheme val="minor"/>
      </rPr>
      <t xml:space="preserve"> </t>
    </r>
    <r>
      <rPr>
        <b/>
        <sz val="12"/>
        <color theme="0" tint="-0.14999847407452621"/>
        <rFont val="Calibri"/>
        <family val="2"/>
        <scheme val="minor"/>
      </rPr>
      <t>(Was écht geslaagd…!!!)</t>
    </r>
  </si>
  <si>
    <t>8) Na verdubbeling: vormen, beleggen en bakken op 400 à 450 graden steentemperatuur.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</si>
</sst>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2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>
      <alignment horizontal="center"/>
    </xf>
    <xf numFmtId="0" fontId="0" fillId="5" borderId="2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locked="0" hidden="1"/>
    </xf>
    <xf numFmtId="9" fontId="0" fillId="3" borderId="2" xfId="0" applyNumberFormat="1" applyFill="1" applyBorder="1" applyAlignment="1" applyProtection="1">
      <alignment horizontal="center"/>
      <protection locked="0" hidden="1"/>
    </xf>
    <xf numFmtId="10" fontId="0" fillId="3" borderId="2" xfId="0" applyNumberFormat="1" applyFill="1" applyBorder="1" applyAlignment="1" applyProtection="1">
      <alignment horizontal="center"/>
      <protection locked="0" hidden="1"/>
    </xf>
    <xf numFmtId="2" fontId="1" fillId="2" borderId="2" xfId="0" applyNumberFormat="1" applyFont="1" applyFill="1" applyBorder="1" applyAlignment="1" applyProtection="1">
      <alignment horizontal="right"/>
      <protection hidden="1"/>
    </xf>
    <xf numFmtId="2" fontId="1" fillId="2" borderId="2" xfId="0" applyNumberFormat="1" applyFont="1" applyFill="1" applyBorder="1" applyAlignment="1" applyProtection="1">
      <protection hidden="1"/>
    </xf>
    <xf numFmtId="2" fontId="1" fillId="2" borderId="2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2" fontId="2" fillId="0" borderId="0" xfId="0" applyNumberFormat="1" applyFont="1" applyAlignment="1" applyProtection="1">
      <alignment horizontal="center"/>
      <protection hidden="1"/>
    </xf>
    <xf numFmtId="0" fontId="5" fillId="0" borderId="4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0" xfId="0" applyFill="1" applyBorder="1" applyAlignment="1" applyProtection="1">
      <alignment horizontal="center"/>
      <protection locked="0" hidden="1"/>
    </xf>
    <xf numFmtId="0" fontId="1" fillId="0" borderId="2" xfId="0" applyFont="1" applyBorder="1" applyAlignment="1" applyProtection="1">
      <alignment horizontal="right"/>
      <protection hidden="1"/>
    </xf>
    <xf numFmtId="0" fontId="0" fillId="3" borderId="1" xfId="0" applyFill="1" applyBorder="1" applyAlignment="1" applyProtection="1">
      <alignment horizontal="center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6" fillId="0" borderId="0" xfId="0" applyFont="1" applyAlignment="1">
      <alignment horizontal="center"/>
    </xf>
    <xf numFmtId="10" fontId="0" fillId="3" borderId="5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hidden="1"/>
    </xf>
    <xf numFmtId="2" fontId="0" fillId="6" borderId="2" xfId="0" applyNumberFormat="1" applyFont="1" applyFill="1" applyBorder="1" applyAlignment="1" applyProtection="1">
      <alignment horizontal="center"/>
      <protection hidden="1"/>
    </xf>
    <xf numFmtId="0" fontId="0" fillId="0" borderId="0" xfId="0" applyFont="1"/>
    <xf numFmtId="9" fontId="2" fillId="0" borderId="0" xfId="0" applyNumberFormat="1" applyFont="1"/>
    <xf numFmtId="2" fontId="2" fillId="0" borderId="0" xfId="0" applyNumberFormat="1" applyFont="1"/>
    <xf numFmtId="0" fontId="0" fillId="0" borderId="2" xfId="0" applyFont="1" applyBorder="1"/>
    <xf numFmtId="0" fontId="0" fillId="0" borderId="2" xfId="0" applyBorder="1" applyProtection="1">
      <protection locked="0"/>
    </xf>
    <xf numFmtId="10" fontId="0" fillId="0" borderId="5" xfId="0" applyNumberFormat="1" applyFont="1" applyBorder="1" applyProtection="1"/>
    <xf numFmtId="10" fontId="0" fillId="3" borderId="5" xfId="0" applyNumberFormat="1" applyFont="1" applyFill="1" applyBorder="1" applyProtection="1">
      <protection locked="0"/>
    </xf>
    <xf numFmtId="0" fontId="0" fillId="0" borderId="6" xfId="0" applyBorder="1"/>
    <xf numFmtId="2" fontId="0" fillId="0" borderId="2" xfId="0" applyNumberFormat="1" applyBorder="1"/>
    <xf numFmtId="2" fontId="6" fillId="0" borderId="0" xfId="0" applyNumberFormat="1" applyFont="1"/>
    <xf numFmtId="0" fontId="2" fillId="0" borderId="0" xfId="0" applyFont="1" applyAlignment="1">
      <alignment horizontal="right"/>
    </xf>
    <xf numFmtId="10" fontId="2" fillId="0" borderId="0" xfId="0" applyNumberFormat="1" applyFont="1"/>
    <xf numFmtId="2" fontId="0" fillId="0" borderId="0" xfId="0" applyNumberFormat="1" applyBorder="1"/>
    <xf numFmtId="0" fontId="0" fillId="0" borderId="0" xfId="0" applyFill="1" applyBorder="1"/>
    <xf numFmtId="2" fontId="0" fillId="0" borderId="7" xfId="0" applyNumberFormat="1" applyBorder="1"/>
    <xf numFmtId="0" fontId="0" fillId="0" borderId="8" xfId="0" applyBorder="1"/>
    <xf numFmtId="2" fontId="7" fillId="0" borderId="0" xfId="0" applyNumberFormat="1" applyFont="1" applyFill="1" applyBorder="1" applyAlignment="1" applyProtection="1">
      <alignment horizontal="right"/>
      <protection hidden="1"/>
    </xf>
    <xf numFmtId="2" fontId="7" fillId="0" borderId="0" xfId="0" applyNumberFormat="1" applyFont="1" applyFill="1" applyBorder="1" applyAlignment="1" applyProtection="1">
      <alignment horizontal="center"/>
      <protection hidden="1"/>
    </xf>
    <xf numFmtId="2" fontId="1" fillId="8" borderId="2" xfId="0" applyNumberFormat="1" applyFont="1" applyFill="1" applyBorder="1" applyAlignment="1" applyProtection="1">
      <alignment horizontal="right"/>
      <protection hidden="1"/>
    </xf>
    <xf numFmtId="2" fontId="2" fillId="0" borderId="9" xfId="0" applyNumberFormat="1" applyFont="1" applyBorder="1" applyAlignment="1" applyProtection="1">
      <alignment horizontal="center"/>
      <protection hidden="1"/>
    </xf>
    <xf numFmtId="0" fontId="0" fillId="0" borderId="10" xfId="0" applyBorder="1"/>
    <xf numFmtId="2" fontId="0" fillId="0" borderId="11" xfId="0" applyNumberFormat="1" applyFont="1" applyBorder="1" applyAlignment="1" applyProtection="1">
      <alignment horizontal="center"/>
      <protection hidden="1"/>
    </xf>
    <xf numFmtId="0" fontId="2" fillId="0" borderId="10" xfId="0" applyFont="1" applyBorder="1" applyProtection="1">
      <protection hidden="1"/>
    </xf>
    <xf numFmtId="0" fontId="6" fillId="0" borderId="12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2" fontId="0" fillId="7" borderId="5" xfId="0" applyNumberFormat="1" applyFill="1" applyBorder="1"/>
    <xf numFmtId="0" fontId="0" fillId="0" borderId="5" xfId="0" applyBorder="1"/>
    <xf numFmtId="0" fontId="0" fillId="0" borderId="13" xfId="0" applyBorder="1"/>
    <xf numFmtId="2" fontId="0" fillId="6" borderId="7" xfId="0" applyNumberFormat="1" applyFont="1" applyFill="1" applyBorder="1" applyAlignment="1" applyProtection="1">
      <alignment horizontal="center"/>
      <protection hidden="1"/>
    </xf>
    <xf numFmtId="0" fontId="0" fillId="0" borderId="10" xfId="0" applyFont="1" applyBorder="1" applyProtection="1">
      <protection hidden="1"/>
    </xf>
    <xf numFmtId="0" fontId="8" fillId="0" borderId="13" xfId="0" applyFont="1" applyBorder="1" applyProtection="1">
      <protection hidden="1"/>
    </xf>
    <xf numFmtId="0" fontId="8" fillId="0" borderId="6" xfId="0" applyFont="1" applyBorder="1" applyAlignment="1" applyProtection="1">
      <alignment horizontal="center"/>
      <protection hidden="1"/>
    </xf>
    <xf numFmtId="2" fontId="8" fillId="8" borderId="5" xfId="0" applyNumberFormat="1" applyFont="1" applyFill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right"/>
      <protection hidden="1"/>
    </xf>
    <xf numFmtId="2" fontId="1" fillId="0" borderId="2" xfId="0" applyNumberFormat="1" applyFont="1" applyBorder="1" applyAlignment="1" applyProtection="1">
      <alignment horizontal="right"/>
      <protection hidden="1"/>
    </xf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/>
    <xf numFmtId="2" fontId="0" fillId="0" borderId="2" xfId="0" applyNumberFormat="1" applyBorder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0" fontId="2" fillId="0" borderId="0" xfId="0" applyFont="1"/>
    <xf numFmtId="2" fontId="0" fillId="0" borderId="0" xfId="0" applyNumberFormat="1"/>
    <xf numFmtId="0" fontId="0" fillId="0" borderId="14" xfId="0" applyBorder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11" xfId="0" applyFill="1" applyBorder="1"/>
    <xf numFmtId="0" fontId="0" fillId="0" borderId="0" xfId="0" applyAlignment="1">
      <alignment horizontal="center"/>
    </xf>
    <xf numFmtId="0" fontId="9" fillId="0" borderId="0" xfId="0" applyFont="1"/>
    <xf numFmtId="0" fontId="0" fillId="3" borderId="2" xfId="0" applyFill="1" applyBorder="1" applyProtection="1">
      <protection locked="0"/>
    </xf>
    <xf numFmtId="0" fontId="2" fillId="0" borderId="0" xfId="0" applyFont="1" applyFill="1"/>
  </cellXfs>
  <cellStyles count="1">
    <cellStyle name="Standaard" xfId="0" builtinId="0"/>
  </cellStyles>
  <dxfs count="10">
    <dxf>
      <font>
        <condense val="0"/>
        <extend val="0"/>
        <color rgb="FF9C0006"/>
      </font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CCFF99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20</xdr:row>
      <xdr:rowOff>114300</xdr:rowOff>
    </xdr:from>
    <xdr:to>
      <xdr:col>4</xdr:col>
      <xdr:colOff>247650</xdr:colOff>
      <xdr:row>36</xdr:row>
      <xdr:rowOff>45244</xdr:rowOff>
    </xdr:to>
    <xdr:pic>
      <xdr:nvPicPr>
        <xdr:cNvPr id="3" name="Afbeelding 2" descr="pizza_ooni_karu_16_ga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" y="4019550"/>
          <a:ext cx="3971925" cy="2978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E6" sqref="E6"/>
    </sheetView>
  </sheetViews>
  <sheetFormatPr defaultRowHeight="15"/>
  <cols>
    <col min="3" max="3" width="26.5703125" customWidth="1"/>
    <col min="4" max="4" width="14.140625" customWidth="1"/>
    <col min="5" max="5" width="14.7109375" style="2" bestFit="1" customWidth="1"/>
    <col min="6" max="6" width="6.7109375" customWidth="1"/>
    <col min="7" max="7" width="11.140625" style="2" customWidth="1"/>
    <col min="10" max="10" width="9.140625" style="2"/>
    <col min="11" max="11" width="10" customWidth="1"/>
    <col min="12" max="12" width="6" customWidth="1"/>
    <col min="13" max="13" width="33.85546875" customWidth="1"/>
    <col min="15" max="15" width="10.5703125" bestFit="1" customWidth="1"/>
    <col min="16" max="16" width="6" customWidth="1"/>
  </cols>
  <sheetData>
    <row r="1" spans="1:18" ht="19.5" thickBot="1">
      <c r="A1" s="14" t="s">
        <v>13</v>
      </c>
      <c r="B1" s="15"/>
      <c r="C1" s="15"/>
      <c r="D1" s="16"/>
      <c r="E1" s="3">
        <f>E3*E5</f>
        <v>2240</v>
      </c>
      <c r="F1" s="1" t="s">
        <v>5</v>
      </c>
      <c r="G1" s="4"/>
      <c r="H1" s="1"/>
      <c r="I1" s="1"/>
      <c r="J1" s="4"/>
      <c r="K1" s="1"/>
      <c r="L1" s="1"/>
    </row>
    <row r="2" spans="1:18" ht="15.75" thickBot="1">
      <c r="A2" s="1"/>
      <c r="B2" s="1"/>
      <c r="C2" s="1"/>
      <c r="D2" s="1"/>
      <c r="E2" s="4"/>
      <c r="F2" s="1"/>
      <c r="G2" s="4"/>
      <c r="H2" s="1"/>
      <c r="I2" s="1"/>
      <c r="J2" s="4" t="s">
        <v>29</v>
      </c>
      <c r="K2" s="1"/>
      <c r="L2" s="1"/>
    </row>
    <row r="3" spans="1:18" ht="15.75" thickBot="1">
      <c r="A3" s="1" t="s">
        <v>1</v>
      </c>
      <c r="B3" s="1"/>
      <c r="C3" s="1"/>
      <c r="D3" s="1"/>
      <c r="E3" s="5">
        <v>8</v>
      </c>
      <c r="F3" s="1"/>
      <c r="G3" s="4"/>
      <c r="H3" s="1"/>
      <c r="I3" s="1"/>
      <c r="J3" s="4"/>
      <c r="K3" s="1"/>
      <c r="L3" s="1"/>
    </row>
    <row r="4" spans="1:18" ht="15.75" thickBot="1">
      <c r="A4" s="1"/>
      <c r="B4" s="1"/>
      <c r="C4" s="1"/>
      <c r="D4" s="1"/>
      <c r="E4" s="4"/>
      <c r="F4" s="1"/>
      <c r="G4" s="4"/>
      <c r="H4" s="1"/>
      <c r="I4" s="1"/>
      <c r="J4" s="4"/>
      <c r="K4" s="1"/>
      <c r="L4" s="1"/>
    </row>
    <row r="5" spans="1:18" ht="15.75" thickBot="1">
      <c r="A5" s="1" t="s">
        <v>2</v>
      </c>
      <c r="B5" s="1"/>
      <c r="C5" s="1"/>
      <c r="D5" s="1"/>
      <c r="E5" s="19">
        <v>280</v>
      </c>
      <c r="F5" s="1" t="s">
        <v>4</v>
      </c>
      <c r="G5" s="18" t="s">
        <v>37</v>
      </c>
      <c r="H5" s="1"/>
      <c r="I5" s="1"/>
      <c r="J5" s="4"/>
      <c r="K5" s="1"/>
      <c r="L5" s="1"/>
    </row>
    <row r="6" spans="1:18">
      <c r="A6" s="1"/>
      <c r="B6" s="1"/>
      <c r="C6" s="1"/>
      <c r="D6" s="1"/>
      <c r="E6" s="4"/>
      <c r="F6" s="1"/>
      <c r="G6" s="45">
        <f>E11</f>
        <v>6.787878787878789</v>
      </c>
      <c r="H6" s="1" t="s">
        <v>9</v>
      </c>
      <c r="I6" s="1"/>
      <c r="J6" s="45">
        <f>G6*3</f>
        <v>20.363636363636367</v>
      </c>
      <c r="K6" s="1" t="s">
        <v>12</v>
      </c>
      <c r="L6" s="1"/>
    </row>
    <row r="7" spans="1:18">
      <c r="A7" s="1" t="s">
        <v>3</v>
      </c>
      <c r="B7" s="1"/>
      <c r="C7" s="1"/>
      <c r="D7" s="1"/>
      <c r="E7" s="6">
        <v>0.65</v>
      </c>
      <c r="F7" s="1"/>
      <c r="G7" s="18" t="s">
        <v>15</v>
      </c>
      <c r="H7" s="1"/>
      <c r="I7" s="1"/>
      <c r="J7" s="4"/>
      <c r="K7" s="1"/>
      <c r="L7" s="1"/>
    </row>
    <row r="8" spans="1:18">
      <c r="A8" s="1" t="s">
        <v>8</v>
      </c>
      <c r="B8" s="1"/>
      <c r="C8" s="1"/>
      <c r="D8" s="1"/>
      <c r="E8" s="7">
        <v>5.0000000000000001E-3</v>
      </c>
      <c r="F8" s="1"/>
      <c r="G8" s="8">
        <f>G13*E8</f>
        <v>1.3575757575757579</v>
      </c>
      <c r="H8" s="1" t="s">
        <v>9</v>
      </c>
      <c r="I8" s="1"/>
      <c r="J8" s="9">
        <f>G8*3</f>
        <v>4.0727272727272741</v>
      </c>
      <c r="K8" s="1" t="s">
        <v>12</v>
      </c>
      <c r="L8" s="1"/>
    </row>
    <row r="9" spans="1:18">
      <c r="A9" s="1" t="s">
        <v>11</v>
      </c>
      <c r="B9" s="1"/>
      <c r="C9" s="1"/>
      <c r="D9" s="1"/>
      <c r="E9" s="6">
        <v>0.2</v>
      </c>
      <c r="F9" s="1"/>
      <c r="G9" s="8">
        <f>(G13-E17)</f>
        <v>271.51515151515156</v>
      </c>
      <c r="H9" s="1" t="s">
        <v>6</v>
      </c>
      <c r="I9" s="1"/>
      <c r="J9" s="4"/>
      <c r="K9" s="1"/>
      <c r="L9" s="1"/>
    </row>
    <row r="10" spans="1:18">
      <c r="A10" s="1"/>
      <c r="B10" s="1"/>
      <c r="C10" s="1"/>
      <c r="D10" s="1"/>
      <c r="E10" s="17" t="s">
        <v>29</v>
      </c>
      <c r="F10" s="1"/>
      <c r="G10" s="8">
        <f>H13*E9</f>
        <v>271.51515151515156</v>
      </c>
      <c r="H10" s="1" t="s">
        <v>7</v>
      </c>
      <c r="I10" s="1"/>
      <c r="J10" s="4"/>
      <c r="K10" s="1"/>
      <c r="L10" s="1"/>
      <c r="M10" s="27"/>
      <c r="N10" s="27"/>
      <c r="O10" s="27"/>
      <c r="P10" s="27"/>
    </row>
    <row r="11" spans="1:18">
      <c r="A11" s="1" t="s">
        <v>36</v>
      </c>
      <c r="B11" s="1"/>
      <c r="C11" s="1"/>
      <c r="D11" s="1"/>
      <c r="E11" s="10">
        <f>H16/200</f>
        <v>6.787878787878789</v>
      </c>
      <c r="F11" s="1" t="s">
        <v>4</v>
      </c>
      <c r="G11" s="51"/>
      <c r="H11" s="52"/>
      <c r="I11" s="52"/>
      <c r="J11" s="51"/>
      <c r="K11" s="52"/>
      <c r="L11" s="1"/>
      <c r="M11" s="27"/>
      <c r="N11" s="29">
        <f>H16</f>
        <v>1357.5757575757577</v>
      </c>
      <c r="O11" s="27"/>
      <c r="P11" s="27"/>
    </row>
    <row r="12" spans="1:18">
      <c r="A12" s="1" t="s">
        <v>16</v>
      </c>
      <c r="B12" s="1"/>
      <c r="C12" s="1"/>
      <c r="D12" s="1"/>
      <c r="E12" s="10">
        <f>G14-E16</f>
        <v>1086.0606060606062</v>
      </c>
      <c r="F12" s="1" t="s">
        <v>4</v>
      </c>
      <c r="G12" s="51"/>
      <c r="H12" s="52"/>
      <c r="I12" s="52"/>
      <c r="J12" s="51"/>
      <c r="K12" s="52"/>
      <c r="L12" s="21"/>
      <c r="M12" s="30" t="s">
        <v>25</v>
      </c>
      <c r="N12" s="32">
        <f>D16</f>
        <v>0</v>
      </c>
      <c r="O12" s="35">
        <f>E16</f>
        <v>0</v>
      </c>
      <c r="P12" s="34" t="s">
        <v>4</v>
      </c>
    </row>
    <row r="13" spans="1:18">
      <c r="A13" s="1" t="s">
        <v>10</v>
      </c>
      <c r="B13" s="1"/>
      <c r="C13" s="1"/>
      <c r="D13" s="1"/>
      <c r="E13" s="10">
        <f>H14-G10</f>
        <v>610.90909090909099</v>
      </c>
      <c r="F13" s="1" t="s">
        <v>0</v>
      </c>
      <c r="G13" s="43">
        <f>(H13*E9)</f>
        <v>271.51515151515156</v>
      </c>
      <c r="H13" s="11">
        <f>(E1/J13)</f>
        <v>1357.5757575757577</v>
      </c>
      <c r="I13" s="12"/>
      <c r="J13" s="13">
        <f>(1+E7)</f>
        <v>1.65</v>
      </c>
      <c r="K13" s="52"/>
      <c r="L13" s="12"/>
      <c r="M13" s="31" t="s">
        <v>42</v>
      </c>
      <c r="N13" s="33">
        <v>0.2</v>
      </c>
      <c r="O13" s="35">
        <f>(H16-G9)*N13</f>
        <v>217.21212121212125</v>
      </c>
      <c r="P13" s="34" t="s">
        <v>4</v>
      </c>
    </row>
    <row r="14" spans="1:18">
      <c r="A14" s="1" t="s">
        <v>14</v>
      </c>
      <c r="B14" s="1"/>
      <c r="C14" s="1"/>
      <c r="D14" s="24">
        <v>0.02</v>
      </c>
      <c r="E14" s="10">
        <f>(G14+G13)*D14</f>
        <v>27.151515151515156</v>
      </c>
      <c r="F14" s="1" t="s">
        <v>4</v>
      </c>
      <c r="G14" s="44">
        <f>(H13-G13)</f>
        <v>1086.0606060606062</v>
      </c>
      <c r="H14" s="11">
        <f>H13*E7</f>
        <v>882.42424242424261</v>
      </c>
      <c r="I14" s="12"/>
      <c r="J14" s="11"/>
      <c r="K14" s="52"/>
      <c r="L14" s="12"/>
      <c r="M14" s="31" t="s">
        <v>43</v>
      </c>
      <c r="N14" s="33">
        <v>0.15</v>
      </c>
      <c r="O14" s="35">
        <f>(H16-G9)*N14</f>
        <v>162.90909090909093</v>
      </c>
      <c r="P14" s="34" t="s">
        <v>4</v>
      </c>
    </row>
    <row r="15" spans="1:18">
      <c r="A15" s="1" t="s">
        <v>35</v>
      </c>
      <c r="B15" s="1"/>
      <c r="C15" s="1"/>
      <c r="D15" s="24">
        <v>5.0000000000000001E-3</v>
      </c>
      <c r="E15" s="10">
        <f>(G14+G13)*D15</f>
        <v>6.787878787878789</v>
      </c>
      <c r="F15" s="1" t="s">
        <v>4</v>
      </c>
      <c r="G15" s="46"/>
      <c r="H15" s="25" t="s">
        <v>22</v>
      </c>
      <c r="I15" s="42"/>
      <c r="J15" s="13">
        <f>G14+E13+G13+G10</f>
        <v>2240.0000000000005</v>
      </c>
      <c r="K15" s="12"/>
      <c r="L15" s="21"/>
      <c r="M15" s="31" t="s">
        <v>44</v>
      </c>
      <c r="N15" s="32">
        <f>N16-(N12+N13+N14)</f>
        <v>0.65</v>
      </c>
      <c r="O15" s="41">
        <f>(H16-G9)*N15</f>
        <v>705.93939393939411</v>
      </c>
      <c r="P15" s="42" t="s">
        <v>4</v>
      </c>
    </row>
    <row r="16" spans="1:18">
      <c r="A16" s="1" t="s">
        <v>18</v>
      </c>
      <c r="B16" s="1"/>
      <c r="C16" s="1"/>
      <c r="D16" s="24">
        <v>0</v>
      </c>
      <c r="E16" s="10">
        <f>(G14+G13)*D16</f>
        <v>0</v>
      </c>
      <c r="F16" s="1" t="s">
        <v>4</v>
      </c>
      <c r="G16" s="62" t="s">
        <v>21</v>
      </c>
      <c r="H16" s="26">
        <f>G9+E12+E16+E17</f>
        <v>1357.5757575757577</v>
      </c>
      <c r="I16" s="47" t="s">
        <v>4</v>
      </c>
      <c r="J16" s="13"/>
      <c r="K16" s="12"/>
      <c r="L16" s="21"/>
      <c r="M16" s="27"/>
      <c r="N16" s="28">
        <v>1</v>
      </c>
      <c r="O16" s="53">
        <f>O12+O13+O14+O15</f>
        <v>1086.0606060606062</v>
      </c>
      <c r="P16" s="54" t="s">
        <v>39</v>
      </c>
      <c r="Q16" s="55"/>
      <c r="R16" s="34"/>
    </row>
    <row r="17" spans="1:16">
      <c r="A17" s="1" t="s">
        <v>17</v>
      </c>
      <c r="B17" s="1"/>
      <c r="C17" s="1"/>
      <c r="D17" s="24">
        <v>0</v>
      </c>
      <c r="E17" s="10">
        <f>(G14+G13)*D17</f>
        <v>0</v>
      </c>
      <c r="F17" s="1" t="s">
        <v>4</v>
      </c>
      <c r="G17" s="48"/>
      <c r="H17" s="25" t="s">
        <v>23</v>
      </c>
      <c r="I17" s="49"/>
      <c r="J17" s="11"/>
      <c r="K17" s="12"/>
      <c r="L17" s="21"/>
      <c r="M17" s="37" t="s">
        <v>26</v>
      </c>
      <c r="N17" s="38">
        <f>N12+N13+N14+N15</f>
        <v>1</v>
      </c>
      <c r="O17" s="39"/>
      <c r="P17" s="40"/>
    </row>
    <row r="18" spans="1:16">
      <c r="A18" s="1" t="s">
        <v>27</v>
      </c>
      <c r="B18" s="1"/>
      <c r="D18" s="7">
        <v>0</v>
      </c>
      <c r="E18" s="10">
        <f>(G14+G13)*D18</f>
        <v>0</v>
      </c>
      <c r="F18" s="1" t="s">
        <v>4</v>
      </c>
      <c r="G18" s="50"/>
      <c r="H18" s="56">
        <f>G10+E13</f>
        <v>882.42424242424249</v>
      </c>
      <c r="I18" s="57" t="s">
        <v>0</v>
      </c>
      <c r="J18" s="20"/>
      <c r="K18" s="21"/>
      <c r="L18" s="21"/>
      <c r="M18" s="22"/>
      <c r="N18" s="22"/>
      <c r="O18" s="36"/>
    </row>
    <row r="19" spans="1:16">
      <c r="A19" s="1" t="s">
        <v>24</v>
      </c>
      <c r="B19" s="1"/>
      <c r="C19" s="1"/>
      <c r="D19" s="7">
        <v>0.02</v>
      </c>
      <c r="E19" s="10">
        <f>(G14+G13)*D19</f>
        <v>27.151515151515156</v>
      </c>
      <c r="F19" s="1" t="s">
        <v>4</v>
      </c>
      <c r="G19" s="61" t="s">
        <v>41</v>
      </c>
      <c r="H19" s="60">
        <f>H18-G10</f>
        <v>610.90909090909099</v>
      </c>
      <c r="I19" s="58" t="s">
        <v>40</v>
      </c>
      <c r="J19" s="59"/>
      <c r="K19" s="21"/>
      <c r="L19" s="21"/>
      <c r="M19" s="22"/>
      <c r="N19" s="22"/>
      <c r="O19" s="22"/>
    </row>
    <row r="20" spans="1:16">
      <c r="A20" s="1" t="s">
        <v>38</v>
      </c>
      <c r="B20" s="1"/>
      <c r="C20" s="1"/>
      <c r="D20" s="7">
        <v>5.0000000000000001E-3</v>
      </c>
      <c r="E20" s="10">
        <f>(G14+G13)*D20</f>
        <v>6.787878787878789</v>
      </c>
      <c r="F20" s="1" t="s">
        <v>4</v>
      </c>
      <c r="G20" s="23"/>
      <c r="H20" s="21"/>
      <c r="I20" s="21"/>
      <c r="J20" s="20"/>
      <c r="K20" s="21"/>
      <c r="L20" s="21"/>
      <c r="M20" s="22"/>
      <c r="N20" s="22"/>
      <c r="O20" s="22"/>
    </row>
    <row r="21" spans="1:16">
      <c r="A21" s="1"/>
      <c r="B21" s="1"/>
      <c r="C21" s="1"/>
      <c r="D21" s="1"/>
      <c r="E21" s="4"/>
      <c r="F21" s="1"/>
      <c r="G21" s="20"/>
      <c r="H21" s="21"/>
      <c r="I21" s="21"/>
      <c r="J21" s="20"/>
      <c r="K21" s="21"/>
      <c r="L21" s="21"/>
      <c r="M21" s="22"/>
      <c r="N21" s="22"/>
      <c r="O21" s="22"/>
    </row>
    <row r="22" spans="1:16">
      <c r="A22" s="1"/>
      <c r="B22" s="1"/>
      <c r="C22" s="1"/>
      <c r="D22" s="1"/>
      <c r="E22" s="4"/>
      <c r="F22" s="1"/>
      <c r="G22" s="20"/>
      <c r="H22" s="21"/>
      <c r="I22" s="21"/>
      <c r="J22" s="20"/>
      <c r="K22" s="21"/>
      <c r="L22" s="21"/>
      <c r="M22" s="22"/>
      <c r="N22" s="22"/>
      <c r="O22" s="36"/>
    </row>
    <row r="23" spans="1:16">
      <c r="G23" s="23"/>
      <c r="H23" s="22"/>
      <c r="I23" s="22"/>
      <c r="J23" s="23"/>
      <c r="K23" s="22" t="s">
        <v>29</v>
      </c>
      <c r="L23" s="22"/>
      <c r="M23" s="22"/>
      <c r="N23" s="22"/>
      <c r="O23" s="22"/>
    </row>
    <row r="24" spans="1:16">
      <c r="G24" s="23"/>
      <c r="H24" s="22"/>
      <c r="I24" s="22"/>
      <c r="J24" s="23"/>
      <c r="K24" s="22"/>
      <c r="L24" s="22"/>
      <c r="M24" s="22"/>
      <c r="N24" s="22"/>
      <c r="O24" s="22"/>
    </row>
  </sheetData>
  <sheetProtection sheet="1" objects="1" scenarios="1"/>
  <conditionalFormatting sqref="D17">
    <cfRule type="cellIs" dxfId="9" priority="10" operator="greaterThan">
      <formula>0.02</formula>
    </cfRule>
    <cfRule type="cellIs" dxfId="8" priority="14" operator="greaterThan">
      <formula>0.02</formula>
    </cfRule>
    <cfRule type="cellIs" dxfId="7" priority="15" operator="greaterThan">
      <formula>0.02</formula>
    </cfRule>
  </conditionalFormatting>
  <conditionalFormatting sqref="D16">
    <cfRule type="cellIs" dxfId="6" priority="9" operator="greaterThan">
      <formula>0.1</formula>
    </cfRule>
    <cfRule type="cellIs" dxfId="5" priority="13" operator="greaterThan">
      <formula>0.1</formula>
    </cfRule>
  </conditionalFormatting>
  <conditionalFormatting sqref="D15">
    <cfRule type="cellIs" dxfId="4" priority="4" operator="greaterThan">
      <formula>0.02</formula>
    </cfRule>
    <cfRule type="cellIs" dxfId="3" priority="8" operator="greaterThan">
      <formula>0.005</formula>
    </cfRule>
    <cfRule type="cellIs" dxfId="2" priority="12" operator="greaterThan">
      <formula>0.005</formula>
    </cfRule>
  </conditionalFormatting>
  <conditionalFormatting sqref="D14">
    <cfRule type="cellIs" dxfId="1" priority="2" operator="greaterThan">
      <formula>0.02</formula>
    </cfRule>
  </conditionalFormatting>
  <conditionalFormatting sqref="E7">
    <cfRule type="cellIs" dxfId="0" priority="1" operator="greaterThan">
      <formula>0.8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A13" sqref="A13"/>
    </sheetView>
  </sheetViews>
  <sheetFormatPr defaultRowHeight="15"/>
  <cols>
    <col min="1" max="1" width="10.7109375" bestFit="1" customWidth="1"/>
    <col min="2" max="2" width="11.42578125" customWidth="1"/>
    <col min="3" max="3" width="11.85546875" customWidth="1"/>
  </cols>
  <sheetData>
    <row r="1" spans="1:1">
      <c r="A1" t="s">
        <v>30</v>
      </c>
    </row>
    <row r="2" spans="1:1">
      <c r="A2" t="s">
        <v>28</v>
      </c>
    </row>
    <row r="3" spans="1:1">
      <c r="A3" t="s">
        <v>31</v>
      </c>
    </row>
    <row r="4" spans="1:1">
      <c r="A4" t="s">
        <v>19</v>
      </c>
    </row>
    <row r="5" spans="1:1">
      <c r="A5" t="s">
        <v>32</v>
      </c>
    </row>
    <row r="6" spans="1:1">
      <c r="A6" t="s">
        <v>34</v>
      </c>
    </row>
    <row r="7" spans="1:1">
      <c r="A7" t="s">
        <v>20</v>
      </c>
    </row>
    <row r="8" spans="1:1">
      <c r="A8" t="s">
        <v>33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H18"/>
  <sheetViews>
    <sheetView workbookViewId="0">
      <selection activeCell="G29" sqref="G29"/>
    </sheetView>
  </sheetViews>
  <sheetFormatPr defaultRowHeight="15"/>
  <cols>
    <col min="2" max="2" width="16.85546875" customWidth="1"/>
    <col min="3" max="3" width="11.5703125" customWidth="1"/>
    <col min="8" max="8" width="9.140625" style="68"/>
  </cols>
  <sheetData>
    <row r="2" spans="1:8">
      <c r="H2" s="68">
        <v>6</v>
      </c>
    </row>
    <row r="3" spans="1:8">
      <c r="A3" t="s">
        <v>54</v>
      </c>
      <c r="B3" s="71">
        <v>8</v>
      </c>
      <c r="C3" s="64" t="s">
        <v>55</v>
      </c>
      <c r="D3" s="71">
        <v>280</v>
      </c>
      <c r="H3" s="68">
        <v>300</v>
      </c>
    </row>
    <row r="4" spans="1:8">
      <c r="A4" s="63" t="s">
        <v>49</v>
      </c>
      <c r="B4" s="70" t="s">
        <v>29</v>
      </c>
    </row>
    <row r="5" spans="1:8">
      <c r="A5" t="s">
        <v>22</v>
      </c>
      <c r="B5" s="66">
        <f>(H5/H2*B3)/H3*D3</f>
        <v>606.04444444444448</v>
      </c>
      <c r="C5" s="65" t="s">
        <v>4</v>
      </c>
      <c r="H5" s="68">
        <v>487</v>
      </c>
    </row>
    <row r="6" spans="1:8">
      <c r="A6" t="s">
        <v>23</v>
      </c>
      <c r="B6" s="66">
        <f>(H6/H2*B3)/H3*D3</f>
        <v>272.53333333333336</v>
      </c>
      <c r="C6" s="65" t="s">
        <v>0</v>
      </c>
      <c r="H6" s="68">
        <v>219</v>
      </c>
    </row>
    <row r="7" spans="1:8">
      <c r="A7" t="s">
        <v>50</v>
      </c>
      <c r="B7" s="66">
        <f>(H7/H2*B3)/H3*D3</f>
        <v>3.1111111111111112</v>
      </c>
      <c r="C7" s="65" t="s">
        <v>4</v>
      </c>
      <c r="H7" s="68">
        <v>2.5</v>
      </c>
    </row>
    <row r="8" spans="1:8">
      <c r="A8" t="s">
        <v>58</v>
      </c>
      <c r="B8" s="66">
        <f>(H8/H2*B3)/H3*D3</f>
        <v>6.2222222222222223</v>
      </c>
      <c r="C8" s="72" t="s">
        <v>4</v>
      </c>
      <c r="H8" s="68">
        <v>5</v>
      </c>
    </row>
    <row r="9" spans="1:8">
      <c r="B9" s="67"/>
    </row>
    <row r="10" spans="1:8">
      <c r="A10" s="63" t="s">
        <v>51</v>
      </c>
      <c r="B10" s="67"/>
    </row>
    <row r="11" spans="1:8">
      <c r="A11" t="s">
        <v>22</v>
      </c>
      <c r="B11" s="66">
        <f>(H11/H2*B3)/H3*D3</f>
        <v>740.44444444444446</v>
      </c>
      <c r="C11" s="65" t="s">
        <v>4</v>
      </c>
      <c r="H11" s="68">
        <v>595</v>
      </c>
    </row>
    <row r="12" spans="1:8">
      <c r="A12" t="s">
        <v>23</v>
      </c>
      <c r="B12" s="66">
        <f>(H12/H2*B3)/H3*D3</f>
        <v>576.17777777777781</v>
      </c>
      <c r="C12" s="65" t="s">
        <v>0</v>
      </c>
      <c r="H12" s="68">
        <v>463</v>
      </c>
    </row>
    <row r="13" spans="1:8">
      <c r="A13" t="s">
        <v>52</v>
      </c>
      <c r="B13" s="66">
        <f>(H13/H2*B3)/H3*D3</f>
        <v>36.088888888888889</v>
      </c>
      <c r="C13" s="65" t="s">
        <v>4</v>
      </c>
      <c r="H13" s="68">
        <v>29</v>
      </c>
    </row>
    <row r="14" spans="1:8">
      <c r="A14" t="s">
        <v>53</v>
      </c>
      <c r="B14" s="66">
        <f>(H14/H2*B3)/H3*D3</f>
        <v>36.088888888888889</v>
      </c>
      <c r="C14" s="65" t="s">
        <v>4</v>
      </c>
      <c r="H14" s="68">
        <v>29</v>
      </c>
    </row>
    <row r="15" spans="1:8">
      <c r="A15" t="s">
        <v>50</v>
      </c>
      <c r="B15" s="66">
        <f>(H15/H2*B3)/H3*D3</f>
        <v>0.93333333333333335</v>
      </c>
      <c r="C15" s="65" t="s">
        <v>4</v>
      </c>
      <c r="H15" s="68">
        <v>0.75</v>
      </c>
    </row>
    <row r="17" spans="1:4">
      <c r="A17" s="73" t="s">
        <v>56</v>
      </c>
      <c r="B17" s="73"/>
      <c r="C17" s="69">
        <f>B5+B11</f>
        <v>1346.4888888888891</v>
      </c>
      <c r="D17" t="s">
        <v>4</v>
      </c>
    </row>
    <row r="18" spans="1:4">
      <c r="A18" s="73" t="s">
        <v>57</v>
      </c>
      <c r="B18" s="73"/>
      <c r="C18" s="69">
        <f>B6+B12</f>
        <v>848.71111111111122</v>
      </c>
      <c r="D18" t="s">
        <v>0</v>
      </c>
    </row>
  </sheetData>
  <sheetProtection sheet="1" objects="1" scenarios="1"/>
  <mergeCells count="2">
    <mergeCell ref="A17:B17"/>
    <mergeCell ref="A18:B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M18" sqref="M18"/>
    </sheetView>
  </sheetViews>
  <sheetFormatPr defaultRowHeight="15"/>
  <cols>
    <col min="4" max="4" width="10" customWidth="1"/>
  </cols>
  <sheetData>
    <row r="1" spans="1:9" ht="23.25">
      <c r="A1" s="74" t="s">
        <v>71</v>
      </c>
      <c r="H1" s="27"/>
      <c r="I1" s="27"/>
    </row>
    <row r="2" spans="1:9">
      <c r="H2" s="76"/>
      <c r="I2" s="76"/>
    </row>
    <row r="3" spans="1:9">
      <c r="A3" s="65" t="s">
        <v>59</v>
      </c>
      <c r="B3" s="75">
        <v>8</v>
      </c>
      <c r="D3" s="65" t="s">
        <v>63</v>
      </c>
      <c r="E3" s="75">
        <v>280</v>
      </c>
      <c r="H3" s="76">
        <v>4</v>
      </c>
      <c r="I3" s="76">
        <v>290</v>
      </c>
    </row>
    <row r="4" spans="1:9">
      <c r="A4" s="65" t="s">
        <v>22</v>
      </c>
      <c r="B4" s="35">
        <f>H4/H3*B3*(E3/I3)</f>
        <v>1100.6896551724139</v>
      </c>
      <c r="H4" s="76">
        <v>570</v>
      </c>
      <c r="I4" s="76"/>
    </row>
    <row r="5" spans="1:9">
      <c r="A5" s="65" t="s">
        <v>7</v>
      </c>
      <c r="B5" s="35">
        <f>H5/H3*B3*(E3/I3)</f>
        <v>724.13793103448279</v>
      </c>
      <c r="H5" s="76">
        <v>375</v>
      </c>
      <c r="I5" s="76"/>
    </row>
    <row r="6" spans="1:9">
      <c r="A6" s="65" t="s">
        <v>60</v>
      </c>
      <c r="B6" s="35">
        <f>H6/H3*B3*(E3/I3)</f>
        <v>23.172413793103448</v>
      </c>
      <c r="H6" s="76">
        <v>12</v>
      </c>
      <c r="I6" s="76"/>
    </row>
    <row r="7" spans="1:9">
      <c r="A7" s="65" t="s">
        <v>61</v>
      </c>
      <c r="B7" s="35">
        <f>H7/H3*B3*(E3/I3)</f>
        <v>3.8620689655172415</v>
      </c>
      <c r="H7" s="76">
        <v>2</v>
      </c>
      <c r="I7" s="76"/>
    </row>
    <row r="8" spans="1:9">
      <c r="A8" s="65" t="s">
        <v>62</v>
      </c>
      <c r="B8" s="35">
        <f>H8/H3*B3*(E3/I3)</f>
        <v>11.586206896551724</v>
      </c>
      <c r="H8" s="76">
        <v>6</v>
      </c>
      <c r="I8" s="76"/>
    </row>
    <row r="9" spans="1:9">
      <c r="H9" s="76"/>
      <c r="I9" s="76"/>
    </row>
    <row r="12" spans="1:9">
      <c r="A12" t="s">
        <v>65</v>
      </c>
    </row>
    <row r="13" spans="1:9">
      <c r="A13" t="s">
        <v>66</v>
      </c>
    </row>
    <row r="14" spans="1:9">
      <c r="A14" t="s">
        <v>67</v>
      </c>
    </row>
    <row r="15" spans="1:9">
      <c r="A15" t="s">
        <v>68</v>
      </c>
    </row>
    <row r="16" spans="1:9">
      <c r="A16" t="s">
        <v>69</v>
      </c>
    </row>
    <row r="17" spans="1:1">
      <c r="A17" t="s">
        <v>64</v>
      </c>
    </row>
    <row r="18" spans="1:1">
      <c r="A18" t="s">
        <v>70</v>
      </c>
    </row>
    <row r="19" spans="1:1">
      <c r="A19" t="s">
        <v>72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Pizzadeeg</vt:lpstr>
      <vt:lpstr>Uitleg voor goede deegbollen</vt:lpstr>
      <vt:lpstr>Recept met biga</vt:lpstr>
      <vt:lpstr>3 uur pizzadeeg 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</dc:creator>
  <cp:lastModifiedBy>Herman</cp:lastModifiedBy>
  <cp:lastPrinted>2024-01-27T12:17:17Z</cp:lastPrinted>
  <dcterms:created xsi:type="dcterms:W3CDTF">2023-03-27T08:24:14Z</dcterms:created>
  <dcterms:modified xsi:type="dcterms:W3CDTF">2024-08-21T16:04:41Z</dcterms:modified>
</cp:coreProperties>
</file>