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22995" windowHeight="99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7" i="1"/>
  <c r="D6" s="1"/>
  <c r="J52"/>
  <c r="M52" s="1"/>
  <c r="H52"/>
  <c r="F52"/>
  <c r="D52"/>
  <c r="B52"/>
  <c r="D11" l="1"/>
  <c r="F18" s="1"/>
  <c r="K52"/>
  <c r="B49" s="1"/>
  <c r="F13" l="1"/>
  <c r="F17"/>
  <c r="I17" s="1"/>
  <c r="F14"/>
  <c r="F16"/>
  <c r="I16" s="1"/>
  <c r="F11"/>
  <c r="F12"/>
  <c r="F15"/>
  <c r="I15" s="1"/>
  <c r="L52"/>
  <c r="B48" s="1"/>
  <c r="E48" s="1"/>
  <c r="E50" l="1"/>
  <c r="E44"/>
  <c r="E46"/>
</calcChain>
</file>

<file path=xl/sharedStrings.xml><?xml version="1.0" encoding="utf-8"?>
<sst xmlns="http://schemas.openxmlformats.org/spreadsheetml/2006/main" count="76" uniqueCount="59">
  <si>
    <t>gr/ml</t>
  </si>
  <si>
    <t>ml/flesje</t>
  </si>
  <si>
    <t>ml/fles</t>
  </si>
  <si>
    <t>x 2</t>
  </si>
  <si>
    <t>of:</t>
  </si>
  <si>
    <t>flesjes:</t>
  </si>
  <si>
    <t>x 4</t>
  </si>
  <si>
    <t>Ik bottel met een eco-matic spuit van max. 5 ml, dus vandaar de hoeveelheden x 2 of x 4 bij grotere flessen.</t>
  </si>
  <si>
    <t xml:space="preserve"> </t>
  </si>
  <si>
    <t>Suiker Type Correctie factor:</t>
  </si>
  <si>
    <t>Kristalsuiker = 1.00</t>
  </si>
  <si>
    <t>Brouwsuiker = 1.15</t>
  </si>
  <si>
    <t>Gr./fles</t>
  </si>
  <si>
    <t>Honing = 1.40</t>
  </si>
  <si>
    <t>0,25L</t>
  </si>
  <si>
    <t>Stroop = 1.80</t>
  </si>
  <si>
    <t>Glucose = 1.15</t>
  </si>
  <si>
    <t>0,33L</t>
  </si>
  <si>
    <t>Droog Moutextract = 1.50</t>
  </si>
  <si>
    <t>GELE VAKJES ZELF IN TE VULLEN..!</t>
  </si>
  <si>
    <t>0,5L</t>
  </si>
  <si>
    <t>Gewenste CO2 op fles</t>
  </si>
  <si>
    <t>Vol.</t>
  </si>
  <si>
    <t>0,75L</t>
  </si>
  <si>
    <t>Aanwezig CO2 uit gisting/lagering</t>
  </si>
  <si>
    <t>Liters bier</t>
  </si>
  <si>
    <t>L.</t>
  </si>
  <si>
    <t>Correctiefactor suiker</t>
  </si>
  <si>
    <t>Bottelsuiker gr/liter</t>
  </si>
  <si>
    <t>gr</t>
  </si>
  <si>
    <t xml:space="preserve">Totaal gr. bottelsuiker </t>
  </si>
  <si>
    <t>((Gewenste CO2</t>
  </si>
  <si>
    <t>-</t>
  </si>
  <si>
    <t>CO2 uit lagering)</t>
  </si>
  <si>
    <t>*</t>
  </si>
  <si>
    <t>Suiketype)</t>
  </si>
  <si>
    <t>Liters)</t>
  </si>
  <si>
    <t>Totaal</t>
  </si>
  <si>
    <t>gr/liter</t>
  </si>
  <si>
    <t>aan bvb 8,5=</t>
  </si>
  <si>
    <t>Formule</t>
  </si>
  <si>
    <t>BOTTELEN NA VERGISTING OP DRUKVAT.</t>
  </si>
  <si>
    <t>Gr. bottelsuiker per liter bier</t>
  </si>
  <si>
    <r>
      <t>Berekening suikergift bij bottelen vanuit CCT</t>
    </r>
    <r>
      <rPr>
        <sz val="12"/>
        <color rgb="FF002060"/>
        <rFont val="Calibri"/>
        <family val="2"/>
        <scheme val="minor"/>
      </rPr>
      <t xml:space="preserve"> (dus suikergift rechtstreeks in flesje)</t>
    </r>
  </si>
  <si>
    <t>(Incl. volume gehydr. gist)</t>
  </si>
  <si>
    <t xml:space="preserve">         </t>
  </si>
  <si>
    <t>Vol. (overnemen uit onderstaande tabel)</t>
  </si>
  <si>
    <t>Aantal liter bier te bottelen</t>
  </si>
  <si>
    <t>Water begin (ml)</t>
  </si>
  <si>
    <t>Suiker (gr)</t>
  </si>
  <si>
    <t>Na koken en koelen (ml)</t>
  </si>
  <si>
    <t>Gele velden zelf in te vullen</t>
  </si>
  <si>
    <t>Druklagering…!</t>
  </si>
  <si>
    <t>II</t>
  </si>
  <si>
    <t>\/</t>
  </si>
  <si>
    <t>Colaflesje met drukmeter (testflesje)</t>
  </si>
  <si>
    <t>Vacuüm(*) gelagerd? Ja=0,5, nee=0</t>
  </si>
  <si>
    <t>(*) onderdruk komt door koude lagering met gistvat volledig dicht, dus door krimp van het bier.</t>
  </si>
  <si>
    <t>Onderstaande is siroop die ik maak met een open vuurvaste beker in het mandje van de drukpan of in microgolf: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</si>
</sst>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Verdana"/>
      <family val="2"/>
    </font>
    <font>
      <b/>
      <sz val="14"/>
      <color rgb="FFFFC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20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9"/>
      <color theme="0"/>
      <name val="Verdana"/>
      <family val="2"/>
    </font>
    <font>
      <u/>
      <sz val="9"/>
      <color rgb="FF000000"/>
      <name val="Verdana"/>
      <family val="2"/>
    </font>
    <font>
      <b/>
      <sz val="11"/>
      <color rgb="FFFF99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4" fillId="0" borderId="0" xfId="0" applyFont="1"/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5" fillId="0" borderId="0" xfId="0" applyFont="1"/>
    <xf numFmtId="0" fontId="0" fillId="5" borderId="13" xfId="0" applyFill="1" applyBorder="1" applyProtection="1">
      <protection locked="0"/>
    </xf>
    <xf numFmtId="2" fontId="0" fillId="0" borderId="15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/>
    <xf numFmtId="0" fontId="7" fillId="6" borderId="3" xfId="0" applyFont="1" applyFill="1" applyBorder="1"/>
    <xf numFmtId="0" fontId="7" fillId="6" borderId="4" xfId="0" applyFont="1" applyFill="1" applyBorder="1"/>
    <xf numFmtId="0" fontId="8" fillId="6" borderId="2" xfId="0" applyFont="1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0" fillId="0" borderId="0" xfId="0" applyFont="1"/>
    <xf numFmtId="0" fontId="3" fillId="0" borderId="0" xfId="0" applyFont="1" applyFill="1" applyAlignment="1">
      <alignment horizontal="center"/>
    </xf>
    <xf numFmtId="0" fontId="11" fillId="0" borderId="0" xfId="0" applyFont="1" applyBorder="1"/>
    <xf numFmtId="1" fontId="0" fillId="0" borderId="0" xfId="0" applyNumberFormat="1" applyFill="1" applyBorder="1" applyAlignment="1" applyProtection="1">
      <alignment horizontal="center"/>
    </xf>
    <xf numFmtId="0" fontId="0" fillId="0" borderId="6" xfId="0" applyBorder="1" applyAlignment="1">
      <alignment horizontal="right"/>
    </xf>
    <xf numFmtId="0" fontId="2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/>
    <xf numFmtId="0" fontId="0" fillId="0" borderId="16" xfId="0" applyBorder="1"/>
    <xf numFmtId="0" fontId="0" fillId="0" borderId="16" xfId="0" applyFill="1" applyBorder="1" applyAlignment="1">
      <alignment horizontal="center"/>
    </xf>
    <xf numFmtId="0" fontId="0" fillId="0" borderId="18" xfId="0" applyFill="1" applyBorder="1"/>
    <xf numFmtId="164" fontId="0" fillId="0" borderId="0" xfId="0" applyNumberFormat="1" applyFill="1" applyBorder="1" applyAlignment="1" applyProtection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00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171450</xdr:rowOff>
    </xdr:from>
    <xdr:to>
      <xdr:col>2</xdr:col>
      <xdr:colOff>1911096</xdr:colOff>
      <xdr:row>30</xdr:row>
      <xdr:rowOff>76962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43200" y="4133850"/>
          <a:ext cx="1911096" cy="18105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12</xdr:col>
      <xdr:colOff>600075</xdr:colOff>
      <xdr:row>80</xdr:row>
      <xdr:rowOff>180975</xdr:rowOff>
    </xdr:to>
    <xdr:pic>
      <xdr:nvPicPr>
        <xdr:cNvPr id="3" name="Afbeelding 2" descr="tabel_co2_volum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0420350"/>
          <a:ext cx="11944350" cy="513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>
      <selection activeCell="I3" sqref="I3"/>
    </sheetView>
  </sheetViews>
  <sheetFormatPr defaultRowHeight="15"/>
  <cols>
    <col min="1" max="1" width="32" customWidth="1"/>
    <col min="3" max="3" width="32" customWidth="1"/>
    <col min="4" max="4" width="7.85546875" customWidth="1"/>
    <col min="5" max="5" width="9.5703125" bestFit="1" customWidth="1"/>
    <col min="6" max="6" width="27.28515625" customWidth="1"/>
    <col min="7" max="7" width="10.42578125" customWidth="1"/>
    <col min="8" max="8" width="8.140625" customWidth="1"/>
    <col min="9" max="9" width="6.28515625" customWidth="1"/>
  </cols>
  <sheetData>
    <row r="1" spans="1:16" ht="27" thickBot="1">
      <c r="A1" s="31" t="s">
        <v>43</v>
      </c>
      <c r="B1" s="29"/>
      <c r="C1" s="29"/>
      <c r="D1" s="29"/>
      <c r="E1" s="29"/>
      <c r="F1" s="29"/>
      <c r="G1" s="29"/>
      <c r="H1" s="30"/>
      <c r="I1" s="7"/>
    </row>
    <row r="2" spans="1:16">
      <c r="C2" s="1"/>
      <c r="D2" s="16"/>
      <c r="E2" s="2"/>
      <c r="F2" s="1"/>
      <c r="G2" s="1"/>
      <c r="H2" s="3"/>
    </row>
    <row r="3" spans="1:16">
      <c r="A3" s="17" t="s">
        <v>58</v>
      </c>
      <c r="C3" s="1"/>
      <c r="D3" s="16"/>
      <c r="E3" s="2"/>
      <c r="F3" s="1"/>
      <c r="G3" s="1"/>
      <c r="H3" s="3"/>
    </row>
    <row r="4" spans="1:16">
      <c r="A4" s="34" t="s">
        <v>45</v>
      </c>
      <c r="B4" s="35"/>
      <c r="C4" s="51" t="s">
        <v>51</v>
      </c>
      <c r="D4" s="52"/>
      <c r="E4" s="52"/>
      <c r="F4" s="52"/>
      <c r="G4" s="52"/>
    </row>
    <row r="5" spans="1:16">
      <c r="C5" s="43" t="s">
        <v>47</v>
      </c>
      <c r="D5" s="26">
        <v>30</v>
      </c>
      <c r="E5" s="5"/>
      <c r="F5" s="5"/>
      <c r="G5" s="6"/>
    </row>
    <row r="6" spans="1:16">
      <c r="C6" s="12" t="s">
        <v>48</v>
      </c>
      <c r="D6" s="42">
        <f>(D7/4)*3</f>
        <v>198.75</v>
      </c>
      <c r="E6" s="32"/>
      <c r="F6" s="4"/>
      <c r="G6" s="33"/>
    </row>
    <row r="7" spans="1:16">
      <c r="C7" s="12" t="s">
        <v>49</v>
      </c>
      <c r="D7" s="50">
        <f>(D5*D9)+25</f>
        <v>265</v>
      </c>
      <c r="E7" s="32"/>
      <c r="F7" s="4"/>
      <c r="G7" s="33"/>
    </row>
    <row r="8" spans="1:16">
      <c r="C8" s="12" t="s">
        <v>50</v>
      </c>
      <c r="D8" s="27">
        <v>360</v>
      </c>
      <c r="E8" s="7" t="s">
        <v>44</v>
      </c>
      <c r="F8" s="7"/>
      <c r="G8" s="8"/>
    </row>
    <row r="9" spans="1:16">
      <c r="C9" s="13" t="s">
        <v>42</v>
      </c>
      <c r="D9" s="26">
        <v>8</v>
      </c>
      <c r="E9" s="7"/>
      <c r="F9" s="7"/>
      <c r="G9" s="8"/>
    </row>
    <row r="10" spans="1:16">
      <c r="C10" s="13" t="s">
        <v>56</v>
      </c>
      <c r="D10" s="26">
        <v>0</v>
      </c>
      <c r="E10" s="16" t="s">
        <v>5</v>
      </c>
      <c r="F10" s="7"/>
      <c r="G10" s="8"/>
    </row>
    <row r="11" spans="1:16">
      <c r="C11" s="13" t="s">
        <v>0</v>
      </c>
      <c r="D11" s="14">
        <f>D7/D8</f>
        <v>0.73611111111111116</v>
      </c>
      <c r="E11" s="16">
        <v>250</v>
      </c>
      <c r="F11" s="14">
        <f>((D9+D10)/1000)*E11/D11</f>
        <v>2.7169811320754715</v>
      </c>
      <c r="G11" s="8" t="s">
        <v>1</v>
      </c>
      <c r="P11" t="s">
        <v>8</v>
      </c>
    </row>
    <row r="12" spans="1:16">
      <c r="C12" s="13"/>
      <c r="D12" s="16"/>
      <c r="E12" s="16">
        <v>300</v>
      </c>
      <c r="F12" s="14">
        <f>((D9+D10)/1000)*E12/D11</f>
        <v>3.2603773584905658</v>
      </c>
      <c r="G12" s="8" t="s">
        <v>1</v>
      </c>
    </row>
    <row r="13" spans="1:16">
      <c r="C13" s="9"/>
      <c r="D13" s="16"/>
      <c r="E13" s="16">
        <v>330</v>
      </c>
      <c r="F13" s="14">
        <f>((D9+D10)/1000)*E13/D11</f>
        <v>3.5864150943396225</v>
      </c>
      <c r="G13" s="8" t="s">
        <v>1</v>
      </c>
    </row>
    <row r="14" spans="1:16">
      <c r="C14" s="9"/>
      <c r="D14" s="16"/>
      <c r="E14" s="16">
        <v>375</v>
      </c>
      <c r="F14" s="14">
        <f>((D9+D10)/1000)*E14/D11</f>
        <v>4.0754716981132075</v>
      </c>
      <c r="G14" s="8" t="s">
        <v>1</v>
      </c>
      <c r="H14" s="1"/>
      <c r="I14" s="3"/>
    </row>
    <row r="15" spans="1:16">
      <c r="C15" s="9"/>
      <c r="D15" s="7"/>
      <c r="E15" s="4">
        <v>500</v>
      </c>
      <c r="F15" s="14">
        <f>((D9+D10)/1000)*E15/D11</f>
        <v>5.4339622641509431</v>
      </c>
      <c r="G15" s="8" t="s">
        <v>1</v>
      </c>
      <c r="H15" s="1" t="s">
        <v>4</v>
      </c>
      <c r="I15" s="53">
        <f>F15/2</f>
        <v>2.7169811320754715</v>
      </c>
      <c r="J15" t="s">
        <v>3</v>
      </c>
    </row>
    <row r="16" spans="1:16">
      <c r="C16" s="9"/>
      <c r="D16" s="16"/>
      <c r="E16" s="16">
        <v>750</v>
      </c>
      <c r="F16" s="14">
        <f>((D9+D10)/1000)*E16/D11</f>
        <v>8.1509433962264151</v>
      </c>
      <c r="G16" s="8" t="s">
        <v>2</v>
      </c>
      <c r="H16" s="1" t="s">
        <v>4</v>
      </c>
      <c r="I16" s="53">
        <f>F16/2</f>
        <v>4.0754716981132075</v>
      </c>
      <c r="J16" t="s">
        <v>3</v>
      </c>
    </row>
    <row r="17" spans="1:10">
      <c r="C17" s="10"/>
      <c r="D17" s="18"/>
      <c r="E17" s="18">
        <v>1500</v>
      </c>
      <c r="F17" s="15">
        <f>((D9+D10)/1000)*E17/D11</f>
        <v>16.30188679245283</v>
      </c>
      <c r="G17" s="11" t="s">
        <v>2</v>
      </c>
      <c r="H17" s="1" t="s">
        <v>4</v>
      </c>
      <c r="I17" s="53">
        <f>F17/4</f>
        <v>4.0754716981132075</v>
      </c>
      <c r="J17" t="s">
        <v>6</v>
      </c>
    </row>
    <row r="18" spans="1:10">
      <c r="A18" s="44" t="s">
        <v>52</v>
      </c>
      <c r="C18" s="46" t="s">
        <v>55</v>
      </c>
      <c r="D18" s="47"/>
      <c r="E18" s="48">
        <v>200</v>
      </c>
      <c r="F18" s="45">
        <f>(D9+D10)/1000*(E18/D11)</f>
        <v>2.1735849056603769</v>
      </c>
      <c r="G18" s="49" t="s">
        <v>1</v>
      </c>
      <c r="H18" s="7"/>
    </row>
    <row r="19" spans="1:10">
      <c r="A19" s="1" t="s">
        <v>53</v>
      </c>
    </row>
    <row r="20" spans="1:10">
      <c r="A20" s="1" t="s">
        <v>53</v>
      </c>
      <c r="C20" t="s">
        <v>57</v>
      </c>
    </row>
    <row r="21" spans="1:10">
      <c r="A21" s="1" t="s">
        <v>53</v>
      </c>
    </row>
    <row r="22" spans="1:10">
      <c r="A22" s="1" t="s">
        <v>53</v>
      </c>
    </row>
    <row r="23" spans="1:10">
      <c r="A23" s="1" t="s">
        <v>53</v>
      </c>
    </row>
    <row r="24" spans="1:10">
      <c r="A24" s="1" t="s">
        <v>53</v>
      </c>
    </row>
    <row r="25" spans="1:10">
      <c r="A25" s="1" t="s">
        <v>54</v>
      </c>
    </row>
    <row r="32" spans="1:10">
      <c r="C32" t="s">
        <v>7</v>
      </c>
    </row>
    <row r="33" spans="1:5" ht="15.75" thickBot="1"/>
    <row r="34" spans="1:5" ht="15.75" thickBot="1">
      <c r="A34" s="28" t="s">
        <v>41</v>
      </c>
      <c r="B34" s="29"/>
      <c r="C34" s="30"/>
    </row>
    <row r="35" spans="1:5">
      <c r="A35" s="41" t="s">
        <v>9</v>
      </c>
      <c r="B35" s="7"/>
      <c r="C35" s="7"/>
    </row>
    <row r="36" spans="1:5">
      <c r="A36" s="19" t="s">
        <v>10</v>
      </c>
    </row>
    <row r="37" spans="1:5">
      <c r="A37" s="19" t="s">
        <v>11</v>
      </c>
    </row>
    <row r="38" spans="1:5">
      <c r="A38" s="19" t="s">
        <v>13</v>
      </c>
    </row>
    <row r="39" spans="1:5">
      <c r="A39" s="19" t="s">
        <v>15</v>
      </c>
    </row>
    <row r="40" spans="1:5">
      <c r="A40" s="19" t="s">
        <v>16</v>
      </c>
    </row>
    <row r="41" spans="1:5" ht="15.75" thickBot="1">
      <c r="A41" s="19" t="s">
        <v>18</v>
      </c>
    </row>
    <row r="42" spans="1:5" ht="19.5" thickBot="1">
      <c r="B42" s="23" t="s">
        <v>19</v>
      </c>
      <c r="E42" s="20" t="s">
        <v>12</v>
      </c>
    </row>
    <row r="43" spans="1:5" ht="15.75" thickBot="1">
      <c r="E43" s="21" t="s">
        <v>14</v>
      </c>
    </row>
    <row r="44" spans="1:5" ht="15.75" thickBot="1">
      <c r="A44" s="19" t="s">
        <v>21</v>
      </c>
      <c r="B44" s="24">
        <v>3</v>
      </c>
      <c r="C44" t="s">
        <v>22</v>
      </c>
      <c r="E44" s="22">
        <f>B48*0.25</f>
        <v>0.19999999999999996</v>
      </c>
    </row>
    <row r="45" spans="1:5" ht="15.75" thickBot="1">
      <c r="A45" s="19" t="s">
        <v>24</v>
      </c>
      <c r="B45" s="24">
        <v>2.6</v>
      </c>
      <c r="C45" t="s">
        <v>46</v>
      </c>
      <c r="E45" s="21" t="s">
        <v>17</v>
      </c>
    </row>
    <row r="46" spans="1:5" ht="15.75" thickBot="1">
      <c r="A46" s="19" t="s">
        <v>25</v>
      </c>
      <c r="B46" s="24">
        <v>25</v>
      </c>
      <c r="C46" t="s">
        <v>26</v>
      </c>
      <c r="E46" s="22">
        <f>B48*0.33</f>
        <v>0.26399999999999996</v>
      </c>
    </row>
    <row r="47" spans="1:5" ht="15.75" thickBot="1">
      <c r="A47" s="19" t="s">
        <v>27</v>
      </c>
      <c r="B47" s="24">
        <v>1</v>
      </c>
      <c r="E47" s="21" t="s">
        <v>20</v>
      </c>
    </row>
    <row r="48" spans="1:5" ht="15.75" thickBot="1">
      <c r="A48" s="19" t="s">
        <v>28</v>
      </c>
      <c r="B48">
        <f>L52</f>
        <v>0.79999999999999982</v>
      </c>
      <c r="C48" t="s">
        <v>29</v>
      </c>
      <c r="E48" s="22">
        <f>B48*0.5</f>
        <v>0.39999999999999991</v>
      </c>
    </row>
    <row r="49" spans="1:14" ht="15.75" thickBot="1">
      <c r="A49" s="19" t="s">
        <v>30</v>
      </c>
      <c r="B49">
        <f>K52</f>
        <v>19.999999999999996</v>
      </c>
      <c r="C49" t="s">
        <v>29</v>
      </c>
      <c r="E49" s="21" t="s">
        <v>23</v>
      </c>
    </row>
    <row r="50" spans="1:14" ht="15.75" thickBot="1">
      <c r="A50" s="36"/>
      <c r="B50" s="36"/>
      <c r="C50" s="36"/>
      <c r="D50" s="36"/>
      <c r="E50" s="25">
        <f>B48*0.75</f>
        <v>0.59999999999999987</v>
      </c>
      <c r="F50" s="36"/>
      <c r="G50" s="36"/>
      <c r="H50" s="36"/>
      <c r="I50" s="36"/>
      <c r="J50" s="36"/>
      <c r="K50" s="36"/>
      <c r="L50" s="36"/>
      <c r="M50" s="36"/>
      <c r="N50" s="36"/>
    </row>
    <row r="51" spans="1:14">
      <c r="A51" s="36"/>
      <c r="B51" s="36" t="s">
        <v>31</v>
      </c>
      <c r="C51" s="37" t="s">
        <v>32</v>
      </c>
      <c r="D51" s="36" t="s">
        <v>33</v>
      </c>
      <c r="E51" s="37" t="s">
        <v>34</v>
      </c>
      <c r="F51" s="38">
        <v>2</v>
      </c>
      <c r="G51" s="37" t="s">
        <v>34</v>
      </c>
      <c r="H51" s="37" t="s">
        <v>35</v>
      </c>
      <c r="I51" s="37" t="s">
        <v>34</v>
      </c>
      <c r="J51" s="37" t="s">
        <v>36</v>
      </c>
      <c r="K51" s="37" t="s">
        <v>37</v>
      </c>
      <c r="L51" s="37" t="s">
        <v>38</v>
      </c>
      <c r="M51" s="37" t="s">
        <v>39</v>
      </c>
      <c r="N51" s="36"/>
    </row>
    <row r="52" spans="1:14">
      <c r="A52" s="39" t="s">
        <v>40</v>
      </c>
      <c r="B52" s="37">
        <f>B44</f>
        <v>3</v>
      </c>
      <c r="C52" s="37"/>
      <c r="D52" s="37">
        <f>B45</f>
        <v>2.6</v>
      </c>
      <c r="E52" s="37"/>
      <c r="F52" s="37">
        <f>F51</f>
        <v>2</v>
      </c>
      <c r="G52" s="37"/>
      <c r="H52" s="40">
        <f>B47</f>
        <v>1</v>
      </c>
      <c r="I52" s="37"/>
      <c r="J52" s="40">
        <f>B46</f>
        <v>25</v>
      </c>
      <c r="K52" s="37">
        <f>((B52-D52)*F51*H52)*J52</f>
        <v>19.999999999999996</v>
      </c>
      <c r="L52" s="37">
        <f>K52/J52</f>
        <v>0.79999999999999982</v>
      </c>
      <c r="M52" s="37">
        <f>J52*8.5</f>
        <v>212.5</v>
      </c>
      <c r="N52" s="36"/>
    </row>
    <row r="53" spans="1:14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</sheetData>
  <sheetProtection sheet="1" objects="1" scenarios="1"/>
  <mergeCells count="1">
    <mergeCell ref="C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Herman</cp:lastModifiedBy>
  <cp:lastPrinted>2014-04-09T22:01:17Z</cp:lastPrinted>
  <dcterms:created xsi:type="dcterms:W3CDTF">2014-04-03T09:32:54Z</dcterms:created>
  <dcterms:modified xsi:type="dcterms:W3CDTF">2020-06-25T08:33:42Z</dcterms:modified>
</cp:coreProperties>
</file>